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4977B258-968F-4206-8893-D80113EBB238}" xr6:coauthVersionLast="47" xr6:coauthVersionMax="47" xr10:uidLastSave="{00000000-0000-0000-0000-000000000000}"/>
  <bookViews>
    <workbookView xWindow="1950" yWindow="825" windowWidth="19245" windowHeight="1465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2" l="1"/>
  <c r="I17" i="2"/>
  <c r="H17" i="2"/>
  <c r="I18" i="2"/>
  <c r="D13" i="2" l="1"/>
  <c r="F13" i="2" s="1"/>
  <c r="I14" i="2" s="1"/>
  <c r="H14" i="2" l="1"/>
  <c r="F18" i="2"/>
  <c r="I13" i="2"/>
  <c r="F14" i="2"/>
  <c r="F17" i="2"/>
  <c r="H13" i="2"/>
  <c r="J17" i="2" l="1"/>
  <c r="J18" i="2"/>
  <c r="J13" i="2"/>
  <c r="J21" i="2" l="1"/>
  <c r="J22" i="2"/>
</calcChain>
</file>

<file path=xl/sharedStrings.xml><?xml version="1.0" encoding="utf-8"?>
<sst xmlns="http://schemas.openxmlformats.org/spreadsheetml/2006/main" count="40" uniqueCount="33">
  <si>
    <t>太陽光発電 設置面積 =</t>
    <rPh sb="0" eb="5">
      <t>タイヨウコウハツデン</t>
    </rPh>
    <rPh sb="6" eb="10">
      <t>セッチメンセキ</t>
    </rPh>
    <phoneticPr fontId="2"/>
  </si>
  <si>
    <t>(m^2 / kW)</t>
    <phoneticPr fontId="2"/>
  </si>
  <si>
    <t>(万円 / kW)</t>
    <rPh sb="1" eb="3">
      <t>マンエン</t>
    </rPh>
    <phoneticPr fontId="2"/>
  </si>
  <si>
    <t>高圧接続費用 =</t>
    <rPh sb="0" eb="6">
      <t>コウアツセツゾクヒヨウ</t>
    </rPh>
    <phoneticPr fontId="2"/>
  </si>
  <si>
    <t>面積</t>
    <rPh sb="0" eb="2">
      <t>メンセキ</t>
    </rPh>
    <phoneticPr fontId="2"/>
  </si>
  <si>
    <t>→</t>
    <phoneticPr fontId="2"/>
  </si>
  <si>
    <t>発電能力</t>
    <rPh sb="0" eb="2">
      <t>ハツデン</t>
    </rPh>
    <rPh sb="2" eb="4">
      <t>ノウリョク</t>
    </rPh>
    <phoneticPr fontId="2"/>
  </si>
  <si>
    <t>導入費用</t>
    <rPh sb="0" eb="4">
      <t>ドウニュウヒヨウ</t>
    </rPh>
    <phoneticPr fontId="2"/>
  </si>
  <si>
    <t>接続費用</t>
    <rPh sb="0" eb="4">
      <t>セツゾクヒヨウ</t>
    </rPh>
    <phoneticPr fontId="2"/>
  </si>
  <si>
    <t>(%)</t>
    <phoneticPr fontId="2"/>
  </si>
  <si>
    <t>設備利用率 =</t>
    <rPh sb="0" eb="5">
      <t>セツビリヨウリツ</t>
    </rPh>
    <phoneticPr fontId="2"/>
  </si>
  <si>
    <t>↓</t>
    <phoneticPr fontId="2"/>
  </si>
  <si>
    <t>年間発電量</t>
    <rPh sb="0" eb="5">
      <t>ネンカンハツデンリョウ</t>
    </rPh>
    <phoneticPr fontId="2"/>
  </si>
  <si>
    <t>年間売電額</t>
    <rPh sb="0" eb="2">
      <t>ネンカン</t>
    </rPh>
    <rPh sb="2" eb="5">
      <t>バイデンガク</t>
    </rPh>
    <phoneticPr fontId="2"/>
  </si>
  <si>
    <t>ここを入力</t>
    <rPh sb="3" eb="5">
      <t>ニュウリョク</t>
    </rPh>
    <phoneticPr fontId="2"/>
  </si>
  <si>
    <t>※ 2012年40円, 2013年36円, … 2019年14円, 2020年12円</t>
    <rPh sb="6" eb="7">
      <t>ネン</t>
    </rPh>
    <rPh sb="9" eb="10">
      <t>エン</t>
    </rPh>
    <rPh sb="16" eb="17">
      <t>ネン</t>
    </rPh>
    <rPh sb="19" eb="20">
      <t>エン</t>
    </rPh>
    <rPh sb="28" eb="29">
      <t>ネン</t>
    </rPh>
    <rPh sb="31" eb="32">
      <t>エン</t>
    </rPh>
    <rPh sb="38" eb="39">
      <t>ネン</t>
    </rPh>
    <rPh sb="41" eb="42">
      <t>エン</t>
    </rPh>
    <phoneticPr fontId="2"/>
  </si>
  <si>
    <t>※ 事業用250kW以上 15～18％</t>
    <rPh sb="2" eb="5">
      <t>ジギョウヨウ</t>
    </rPh>
    <rPh sb="10" eb="12">
      <t>イジョウ</t>
    </rPh>
    <phoneticPr fontId="2"/>
  </si>
  <si>
    <t>※ 10kW以上は高圧電力への接続費用が必要（建設時）</t>
    <rPh sb="6" eb="8">
      <t>イジョウ</t>
    </rPh>
    <rPh sb="9" eb="13">
      <t>コウアツデンリョク</t>
    </rPh>
    <rPh sb="15" eb="19">
      <t>セツゾクヒヨウ</t>
    </rPh>
    <rPh sb="20" eb="22">
      <t>ヒツヨウ</t>
    </rPh>
    <rPh sb="23" eb="26">
      <t>ケンセツジ</t>
    </rPh>
    <phoneticPr fontId="2"/>
  </si>
  <si>
    <t>システム導入費用（材工） =</t>
    <rPh sb="4" eb="6">
      <t>ドウニュウ</t>
    </rPh>
    <rPh sb="6" eb="8">
      <t>ヒヨウ</t>
    </rPh>
    <rPh sb="9" eb="11">
      <t>ザイコウ</t>
    </rPh>
    <phoneticPr fontId="2"/>
  </si>
  <si>
    <t>※ 2021年17万円, 2020年19万円, 2019年20万円,…2017年26万円</t>
    <rPh sb="6" eb="7">
      <t>ネン</t>
    </rPh>
    <rPh sb="9" eb="11">
      <t>マンエン</t>
    </rPh>
    <rPh sb="17" eb="18">
      <t>ネン</t>
    </rPh>
    <rPh sb="20" eb="22">
      <t>マンエン</t>
    </rPh>
    <rPh sb="28" eb="29">
      <t>ネン</t>
    </rPh>
    <rPh sb="31" eb="33">
      <t>マンエン</t>
    </rPh>
    <rPh sb="39" eb="40">
      <t>ネン</t>
    </rPh>
    <rPh sb="42" eb="44">
      <t>マンエン</t>
    </rPh>
    <phoneticPr fontId="2"/>
  </si>
  <si>
    <t>市場での平均的な値</t>
    <rPh sb="0" eb="2">
      <t>シジョウ</t>
    </rPh>
    <rPh sb="4" eb="7">
      <t>ヘイキンテキ</t>
    </rPh>
    <rPh sb="8" eb="9">
      <t>アタイ</t>
    </rPh>
    <phoneticPr fontId="2"/>
  </si>
  <si>
    <t>維持費 =</t>
    <rPh sb="0" eb="3">
      <t>イジヒ</t>
    </rPh>
    <phoneticPr fontId="2"/>
  </si>
  <si>
    <t>※ 0.4～0.5万円/kW</t>
    <rPh sb="9" eb="11">
      <t>マンエン</t>
    </rPh>
    <phoneticPr fontId="2"/>
  </si>
  <si>
    <t>売電価格 =</t>
    <rPh sb="0" eb="2">
      <t>バイデン</t>
    </rPh>
    <rPh sb="2" eb="4">
      <t>カカク</t>
    </rPh>
    <phoneticPr fontId="2"/>
  </si>
  <si>
    <t>初期投資合計費用</t>
    <rPh sb="0" eb="4">
      <t>ショキトウシ</t>
    </rPh>
    <rPh sb="4" eb="8">
      <t>ゴウケイヒヨウ</t>
    </rPh>
    <phoneticPr fontId="2"/>
  </si>
  <si>
    <t>用地費 =</t>
    <rPh sb="0" eb="3">
      <t>ヨウチヒ</t>
    </rPh>
    <phoneticPr fontId="2"/>
  </si>
  <si>
    <t>(円 / m^2)</t>
    <rPh sb="1" eb="2">
      <t>エン</t>
    </rPh>
    <phoneticPr fontId="2"/>
  </si>
  <si>
    <t>(円 / kWh)</t>
    <rPh sb="1" eb="2">
      <t>エン</t>
    </rPh>
    <phoneticPr fontId="2"/>
  </si>
  <si>
    <t>耕作放棄地参考価格 10,000円/10アール</t>
    <rPh sb="0" eb="5">
      <t>コウサクホウキチ</t>
    </rPh>
    <rPh sb="5" eb="9">
      <t>サンコウカカク</t>
    </rPh>
    <rPh sb="16" eb="17">
      <t>エン</t>
    </rPh>
    <phoneticPr fontId="2"/>
  </si>
  <si>
    <t>※は資源エネルギー庁の2021年資料「太陽光発電について」より値を抜粋</t>
    <rPh sb="2" eb="4">
      <t>シゲン</t>
    </rPh>
    <rPh sb="9" eb="10">
      <t>チョウ</t>
    </rPh>
    <rPh sb="15" eb="16">
      <t>ネン</t>
    </rPh>
    <rPh sb="16" eb="18">
      <t>シリョウ</t>
    </rPh>
    <rPh sb="19" eb="24">
      <t>タイヨウコウハツデン</t>
    </rPh>
    <rPh sb="31" eb="32">
      <t>アタイ</t>
    </rPh>
    <rPh sb="33" eb="35">
      <t>バッスイ</t>
    </rPh>
    <phoneticPr fontId="2"/>
  </si>
  <si>
    <t>減価償却 年数</t>
    <rPh sb="0" eb="4">
      <t>ゲンカショウキャク</t>
    </rPh>
    <rPh sb="5" eb="7">
      <t>ネンスウ</t>
    </rPh>
    <phoneticPr fontId="2"/>
  </si>
  <si>
    <t>用地費</t>
    <rPh sb="0" eb="3">
      <t>ヨウチヒ</t>
    </rPh>
    <phoneticPr fontId="2"/>
  </si>
  <si>
    <t>維持費</t>
    <rPh sb="0" eb="3">
      <t>イジヒ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</si>
</sst>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#\ &quot; (万円)&quot;"/>
    <numFmt numFmtId="177" formatCode="#,###&quot; (kWh/年)&quot;"/>
    <numFmt numFmtId="178" formatCode="#.0\ &quot; (年)&quot;"/>
    <numFmt numFmtId="179" formatCode="#,##0.0&quot; (ha)&quot;"/>
    <numFmt numFmtId="180" formatCode="#,##0&quot; (m^2)&quot;"/>
    <numFmt numFmtId="181" formatCode="#,##0\ &quot; (kW)&quot;"/>
    <numFmt numFmtId="182" formatCode="#,##0\ &quot; (万円)&quot;"/>
    <numFmt numFmtId="183" formatCode="&quot;( &quot;#,##0.0\ &quot; (MW) )&quot;"/>
    <numFmt numFmtId="184" formatCode="#,##0\ &quot;(万円/年)&quot;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rgb="FFFF0000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shrinkToFit="1"/>
    </xf>
    <xf numFmtId="180" fontId="0" fillId="0" borderId="0" xfId="1" applyNumberFormat="1" applyFont="1">
      <alignment vertical="center"/>
    </xf>
    <xf numFmtId="182" fontId="0" fillId="0" borderId="0" xfId="0" applyNumberFormat="1">
      <alignment vertical="center"/>
    </xf>
    <xf numFmtId="183" fontId="0" fillId="0" borderId="0" xfId="0" applyNumberFormat="1">
      <alignment vertical="center"/>
    </xf>
    <xf numFmtId="179" fontId="0" fillId="2" borderId="1" xfId="0" applyNumberFormat="1" applyFill="1" applyBorder="1" applyAlignment="1">
      <alignment vertical="center" shrinkToFit="1"/>
    </xf>
    <xf numFmtId="181" fontId="0" fillId="0" borderId="2" xfId="1" applyNumberFormat="1" applyFont="1" applyBorder="1" applyAlignment="1">
      <alignment vertical="center" shrinkToFit="1"/>
    </xf>
    <xf numFmtId="176" fontId="0" fillId="3" borderId="2" xfId="0" applyNumberFormat="1" applyFill="1" applyBorder="1" applyAlignment="1">
      <alignment vertical="center" shrinkToFit="1"/>
    </xf>
    <xf numFmtId="184" fontId="0" fillId="3" borderId="2" xfId="0" applyNumberFormat="1" applyFill="1" applyBorder="1" applyAlignment="1">
      <alignment vertical="center" shrinkToFit="1"/>
    </xf>
    <xf numFmtId="184" fontId="0" fillId="3" borderId="2" xfId="0" applyNumberFormat="1" applyFill="1" applyBorder="1" applyAlignment="1">
      <alignment horizontal="center" vertical="center" shrinkToFit="1"/>
    </xf>
    <xf numFmtId="177" fontId="0" fillId="3" borderId="2" xfId="0" applyNumberFormat="1" applyFill="1" applyBorder="1" applyAlignment="1">
      <alignment vertical="center" shrinkToFit="1"/>
    </xf>
    <xf numFmtId="178" fontId="0" fillId="3" borderId="2" xfId="0" applyNumberFormat="1" applyFill="1" applyBorder="1" applyAlignment="1">
      <alignment vertical="center" shrinkToFit="1"/>
    </xf>
    <xf numFmtId="0" fontId="6" fillId="0" borderId="0" xfId="0" applyFont="1" applyAlignment="1">
      <alignment vertical="top" shrinkToFit="1"/>
    </xf>
    <xf numFmtId="0" fontId="7" fillId="0" borderId="0" xfId="0" applyFont="1" applyAlignment="1">
      <alignment vertical="center" shrinkToFit="1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0" fillId="2" borderId="0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0" xfId="0" applyFont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184" fontId="0" fillId="3" borderId="2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0" xfId="0" applyFont="1" applyBorder="1">
      <alignment vertical="center"/>
    </xf>
    <xf numFmtId="0" fontId="8" fillId="0" borderId="7" xfId="0" applyFont="1" applyBorder="1">
      <alignment vertical="center"/>
    </xf>
    <xf numFmtId="0" fontId="6" fillId="0" borderId="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2"/>
  <sheetViews>
    <sheetView tabSelected="1" workbookViewId="0"/>
  </sheetViews>
  <sheetFormatPr defaultRowHeight="13.5" x14ac:dyDescent="0.15"/>
  <cols>
    <col min="2" max="2" width="9.5" bestFit="1" customWidth="1"/>
    <col min="3" max="3" width="4.875" customWidth="1"/>
    <col min="4" max="4" width="13.875" bestFit="1" customWidth="1"/>
    <col min="5" max="5" width="5.125" customWidth="1"/>
    <col min="6" max="6" width="20.5" bestFit="1" customWidth="1"/>
    <col min="7" max="7" width="5.125" customWidth="1"/>
    <col min="8" max="8" width="16.125" bestFit="1" customWidth="1"/>
    <col min="9" max="9" width="15.125" bestFit="1" customWidth="1"/>
    <col min="10" max="10" width="17.25" bestFit="1" customWidth="1"/>
  </cols>
  <sheetData>
    <row r="2" spans="2:10" x14ac:dyDescent="0.15">
      <c r="B2" s="18" t="s">
        <v>0</v>
      </c>
      <c r="C2" s="19"/>
      <c r="D2" s="19"/>
      <c r="E2" s="19">
        <v>10</v>
      </c>
      <c r="F2" s="19" t="s">
        <v>1</v>
      </c>
      <c r="G2" s="19"/>
      <c r="H2" s="35" t="s">
        <v>20</v>
      </c>
      <c r="I2" s="19"/>
      <c r="J2" s="20"/>
    </row>
    <row r="3" spans="2:10" x14ac:dyDescent="0.15">
      <c r="B3" s="21"/>
      <c r="C3" s="15"/>
      <c r="D3" s="15"/>
      <c r="E3" s="15"/>
      <c r="F3" s="15"/>
      <c r="G3" s="15"/>
      <c r="H3" s="16"/>
      <c r="I3" s="15"/>
      <c r="J3" s="22"/>
    </row>
    <row r="4" spans="2:10" x14ac:dyDescent="0.15">
      <c r="B4" s="21" t="s">
        <v>18</v>
      </c>
      <c r="C4" s="15"/>
      <c r="D4" s="15"/>
      <c r="E4" s="17">
        <v>17</v>
      </c>
      <c r="F4" s="15" t="s">
        <v>2</v>
      </c>
      <c r="G4" s="15"/>
      <c r="H4" s="31" t="s">
        <v>19</v>
      </c>
      <c r="I4" s="31"/>
      <c r="J4" s="32"/>
    </row>
    <row r="5" spans="2:10" x14ac:dyDescent="0.15">
      <c r="B5" s="21" t="s">
        <v>3</v>
      </c>
      <c r="C5" s="15"/>
      <c r="D5" s="15"/>
      <c r="E5" s="17">
        <v>1.35</v>
      </c>
      <c r="F5" s="15" t="s">
        <v>2</v>
      </c>
      <c r="G5" s="15"/>
      <c r="H5" s="31" t="s">
        <v>17</v>
      </c>
      <c r="I5" s="31"/>
      <c r="J5" s="32"/>
    </row>
    <row r="6" spans="2:10" x14ac:dyDescent="0.15">
      <c r="B6" s="21" t="s">
        <v>21</v>
      </c>
      <c r="C6" s="15"/>
      <c r="D6" s="15"/>
      <c r="E6" s="17">
        <v>0.4</v>
      </c>
      <c r="F6" s="15" t="s">
        <v>2</v>
      </c>
      <c r="G6" s="15"/>
      <c r="H6" s="33" t="s">
        <v>22</v>
      </c>
      <c r="I6" s="33"/>
      <c r="J6" s="34"/>
    </row>
    <row r="7" spans="2:10" x14ac:dyDescent="0.15">
      <c r="B7" s="21" t="s">
        <v>10</v>
      </c>
      <c r="C7" s="15"/>
      <c r="D7" s="15"/>
      <c r="E7" s="17">
        <v>17</v>
      </c>
      <c r="F7" s="15" t="s">
        <v>9</v>
      </c>
      <c r="G7" s="15"/>
      <c r="H7" s="33" t="s">
        <v>16</v>
      </c>
      <c r="I7" s="33"/>
      <c r="J7" s="34"/>
    </row>
    <row r="8" spans="2:10" x14ac:dyDescent="0.15">
      <c r="B8" s="21" t="s">
        <v>23</v>
      </c>
      <c r="C8" s="15"/>
      <c r="D8" s="15"/>
      <c r="E8" s="17">
        <v>12</v>
      </c>
      <c r="F8" s="15" t="s">
        <v>27</v>
      </c>
      <c r="G8" s="15"/>
      <c r="H8" s="31" t="s">
        <v>15</v>
      </c>
      <c r="I8" s="31"/>
      <c r="J8" s="32"/>
    </row>
    <row r="9" spans="2:10" x14ac:dyDescent="0.15">
      <c r="B9" s="21" t="s">
        <v>25</v>
      </c>
      <c r="C9" s="15"/>
      <c r="D9" s="15"/>
      <c r="E9" s="17">
        <v>100</v>
      </c>
      <c r="F9" s="15" t="s">
        <v>26</v>
      </c>
      <c r="G9" s="15"/>
      <c r="H9" s="33" t="s">
        <v>28</v>
      </c>
      <c r="I9" s="33"/>
      <c r="J9" s="34"/>
    </row>
    <row r="10" spans="2:10" x14ac:dyDescent="0.15">
      <c r="B10" s="23"/>
      <c r="C10" s="24"/>
      <c r="D10" s="24"/>
      <c r="E10" s="24"/>
      <c r="F10" s="24"/>
      <c r="G10" s="24"/>
      <c r="H10" s="26" t="s">
        <v>29</v>
      </c>
      <c r="I10" s="26"/>
      <c r="J10" s="27"/>
    </row>
    <row r="11" spans="2:10" x14ac:dyDescent="0.15">
      <c r="H11" s="14"/>
      <c r="I11" s="14"/>
      <c r="J11" s="14"/>
    </row>
    <row r="12" spans="2:10" ht="14.25" thickBot="1" x14ac:dyDescent="0.2">
      <c r="B12" t="s">
        <v>4</v>
      </c>
      <c r="D12" t="s">
        <v>4</v>
      </c>
      <c r="F12" t="s">
        <v>6</v>
      </c>
      <c r="H12" t="s">
        <v>7</v>
      </c>
      <c r="I12" t="s">
        <v>8</v>
      </c>
      <c r="J12" t="s">
        <v>24</v>
      </c>
    </row>
    <row r="13" spans="2:10" ht="32.25" customHeight="1" thickBot="1" x14ac:dyDescent="0.2">
      <c r="B13" s="6">
        <v>1</v>
      </c>
      <c r="C13" s="1" t="s">
        <v>5</v>
      </c>
      <c r="D13" s="3">
        <f>B13*100*100</f>
        <v>10000</v>
      </c>
      <c r="E13" s="1" t="s">
        <v>5</v>
      </c>
      <c r="F13" s="7">
        <f>D13/E2</f>
        <v>1000</v>
      </c>
      <c r="G13" s="1" t="s">
        <v>5</v>
      </c>
      <c r="H13" s="4">
        <f>F13*E4</f>
        <v>17000</v>
      </c>
      <c r="I13" s="4">
        <f>IF(F13&gt;10,F13*E5,0)</f>
        <v>1350</v>
      </c>
      <c r="J13" s="8">
        <f>H13+I13</f>
        <v>18350</v>
      </c>
    </row>
    <row r="14" spans="2:10" ht="27.75" customHeight="1" x14ac:dyDescent="0.15">
      <c r="B14" s="2" t="s">
        <v>14</v>
      </c>
      <c r="F14" s="5">
        <f>F13/1000</f>
        <v>1</v>
      </c>
      <c r="H14" s="13" t="str">
        <f>"= "&amp;TEXT(E4,"#,###")&amp;"万円/kW*"&amp;TEXT(F13,"#,###")&amp;"kW"</f>
        <v>= 17万円/kW*1,000kW</v>
      </c>
      <c r="I14" s="13" t="str">
        <f>IF(F13&gt;=10,"= "&amp;E5&amp;"万円/kW*"&amp;TEXT(F13,"#,###")&amp;"kW"," ")</f>
        <v>= 1.35万円/kW*1,000kW</v>
      </c>
    </row>
    <row r="15" spans="2:10" x14ac:dyDescent="0.15">
      <c r="F15" s="1" t="s">
        <v>11</v>
      </c>
    </row>
    <row r="16" spans="2:10" x14ac:dyDescent="0.15">
      <c r="F16" t="s">
        <v>12</v>
      </c>
      <c r="H16" t="s">
        <v>31</v>
      </c>
      <c r="I16" t="s">
        <v>32</v>
      </c>
      <c r="J16" t="s">
        <v>13</v>
      </c>
    </row>
    <row r="17" spans="6:10" ht="27.75" customHeight="1" x14ac:dyDescent="0.15">
      <c r="F17" s="11">
        <f>F13*24*365*E7/100</f>
        <v>1489200</v>
      </c>
      <c r="G17" s="1" t="s">
        <v>5</v>
      </c>
      <c r="H17" s="29">
        <f>E9*B13</f>
        <v>100</v>
      </c>
      <c r="I17" s="10">
        <f>E6*F13</f>
        <v>400</v>
      </c>
      <c r="J17" s="9">
        <f>F17*E8/10000</f>
        <v>1787.04</v>
      </c>
    </row>
    <row r="18" spans="6:10" x14ac:dyDescent="0.15">
      <c r="F18" s="14" t="str">
        <f>"= "&amp;F13&amp;"kW*24h*365日*"&amp;E7&amp;"%"</f>
        <v>= 1000kW*24h*365日*17%</v>
      </c>
      <c r="H18" s="14" t="str">
        <f>" ="&amp;E9&amp;"円/m2*"&amp;TEXT(B13,"#,###.#0")&amp;"ha"</f>
        <v xml:space="preserve"> =100円/m2*1.0ha</v>
      </c>
      <c r="I18" s="14" t="str">
        <f>"= "&amp;E6&amp;"万円/kW*"&amp;F13&amp;"kW"</f>
        <v>= 0.4万円/kW*1000kW</v>
      </c>
      <c r="J18" s="30" t="str">
        <f>"= "&amp;E8&amp;"円/kWh*"&amp;TEXT(F17,"#,###")&amp;"kWh"</f>
        <v>= 12円/kWh*1,489,200kWh</v>
      </c>
    </row>
    <row r="19" spans="6:10" x14ac:dyDescent="0.15">
      <c r="F19" s="25"/>
      <c r="I19" s="28"/>
      <c r="J19" s="1" t="s">
        <v>11</v>
      </c>
    </row>
    <row r="20" spans="6:10" x14ac:dyDescent="0.15">
      <c r="J20" t="s">
        <v>30</v>
      </c>
    </row>
    <row r="21" spans="6:10" ht="27.75" customHeight="1" x14ac:dyDescent="0.15">
      <c r="J21" s="12">
        <f>J13/(J17-I17-H17)</f>
        <v>14.257521133764296</v>
      </c>
    </row>
    <row r="22" spans="6:10" x14ac:dyDescent="0.15">
      <c r="J22" s="25" t="str">
        <f>"= "&amp;TEXT(J13,"#,###")&amp;"/("&amp;TEXT(J17,"#,###")&amp;"-"&amp;TEXT(I17,"#,###")&amp;"-"&amp;TEXT(H17,"#,###")&amp;")"</f>
        <v>= 18,350/(1,787-400-100)</v>
      </c>
    </row>
  </sheetData>
  <mergeCells count="4">
    <mergeCell ref="H4:J4"/>
    <mergeCell ref="H5:J5"/>
    <mergeCell ref="H8:J8"/>
    <mergeCell ref="H10:J1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2022-04-22T00:33:21Z</dcterms:created>
  <dcterms:modified xsi:type="dcterms:W3CDTF">2022-04-28T13:47:11Z</dcterms:modified>
</cp:coreProperties>
</file>